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yul\Desktop\Борисова\сайт\Раскрытие информации\февраль\"/>
    </mc:Choice>
  </mc:AlternateContent>
  <xr:revisionPtr revIDLastSave="0" documentId="8_{8F63D1C5-BE35-4A18-9A8A-40493D5CA3DA}" xr6:coauthVersionLast="36" xr6:coauthVersionMax="36" xr10:uidLastSave="{00000000-0000-0000-0000-000000000000}"/>
  <bookViews>
    <workbookView xWindow="240" yWindow="150" windowWidth="20730" windowHeight="997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Лист1!$A$1:$F$3</definedName>
  </definedNames>
  <calcPr calcId="191029"/>
</workbook>
</file>

<file path=xl/calcChain.xml><?xml version="1.0" encoding="utf-8"?>
<calcChain xmlns="http://schemas.openxmlformats.org/spreadsheetml/2006/main">
  <c r="C19" i="1" l="1"/>
  <c r="C18" i="1"/>
  <c r="E17" i="1"/>
  <c r="C17" i="1"/>
  <c r="E16" i="1"/>
  <c r="C16" i="1"/>
  <c r="E15" i="1"/>
  <c r="C15" i="1"/>
  <c r="E14" i="1"/>
  <c r="C14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<sst xmlns="http://schemas.openxmlformats.org/spreadsheetml/2006/main" count="42" uniqueCount="16">
  <si>
    <t>Наименование поставщика</t>
  </si>
  <si>
    <t>Объем покупки</t>
  </si>
  <si>
    <t>Цена</t>
  </si>
  <si>
    <t>АО «Миасский машиностроительный завод»</t>
  </si>
  <si>
    <t>АО «Златмаш»</t>
  </si>
  <si>
    <t>МВтч</t>
  </si>
  <si>
    <t>МВт</t>
  </si>
  <si>
    <t>руб/МВтч</t>
  </si>
  <si>
    <t>руб/МВт</t>
  </si>
  <si>
    <t>ООО «ТД                                     Вишневогорский ГОК»</t>
  </si>
  <si>
    <t>ИТОГО:</t>
  </si>
  <si>
    <t xml:space="preserve">ООО «ЭНЕРГОПРАЙС» </t>
  </si>
  <si>
    <t xml:space="preserve">ООО Агрокомплекс "Чурилово" </t>
  </si>
  <si>
    <t xml:space="preserve">ООО «Перспектива»                                                </t>
  </si>
  <si>
    <t>АО «Челябоблкоммунэнерго»                                     (АО «ЧОКЭ»)</t>
  </si>
  <si>
    <t>февраль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</si>
</sst>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00"/>
    <numFmt numFmtId="179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/>
    <xf numFmtId="49" fontId="3" fillId="0" borderId="0" xfId="0" applyNumberFormat="1" applyFont="1" applyFill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177" fontId="5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79" fontId="5" fillId="0" borderId="4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wrapText="1"/>
    </xf>
    <xf numFmtId="4" fontId="6" fillId="0" borderId="4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177" fontId="6" fillId="0" borderId="2" xfId="0" applyNumberFormat="1" applyFont="1" applyFill="1" applyBorder="1" applyAlignment="1">
      <alignment horizontal="right" wrapText="1"/>
    </xf>
    <xf numFmtId="177" fontId="6" fillId="0" borderId="6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wrapText="1"/>
    </xf>
    <xf numFmtId="4" fontId="6" fillId="0" borderId="6" xfId="0" applyNumberFormat="1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177" fontId="6" fillId="0" borderId="8" xfId="0" applyNumberFormat="1" applyFont="1" applyFill="1" applyBorder="1" applyAlignment="1">
      <alignment horizontal="right" wrapText="1"/>
    </xf>
    <xf numFmtId="0" fontId="6" fillId="0" borderId="8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4" fontId="6" fillId="0" borderId="10" xfId="0" applyNumberFormat="1" applyFont="1" applyFill="1" applyBorder="1" applyAlignment="1">
      <alignment horizontal="right" wrapText="1"/>
    </xf>
    <xf numFmtId="4" fontId="6" fillId="0" borderId="11" xfId="0" applyNumberFormat="1" applyFont="1" applyFill="1" applyBorder="1" applyAlignment="1">
      <alignment horizontal="right" wrapText="1"/>
    </xf>
    <xf numFmtId="177" fontId="5" fillId="0" borderId="4" xfId="0" applyNumberFormat="1" applyFont="1" applyFill="1" applyBorder="1" applyAlignment="1">
      <alignment horizontal="right" wrapText="1"/>
    </xf>
    <xf numFmtId="177" fontId="5" fillId="0" borderId="6" xfId="0" applyNumberFormat="1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177" fontId="6" fillId="0" borderId="12" xfId="0" applyNumberFormat="1" applyFont="1" applyFill="1" applyBorder="1" applyAlignment="1">
      <alignment horizontal="right" wrapText="1"/>
    </xf>
    <xf numFmtId="0" fontId="5" fillId="0" borderId="7" xfId="0" applyFont="1" applyFill="1" applyBorder="1" applyAlignment="1">
      <alignment horizontal="right" wrapText="1"/>
    </xf>
    <xf numFmtId="4" fontId="6" fillId="0" borderId="12" xfId="0" applyNumberFormat="1" applyFont="1" applyFill="1" applyBorder="1" applyAlignment="1">
      <alignment horizontal="right" wrapText="1"/>
    </xf>
    <xf numFmtId="177" fontId="7" fillId="0" borderId="2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79" fontId="7" fillId="0" borderId="4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15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2;&#1047;%2002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4;%20&#1042;&#1043;&#1054;&#1050;%2002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89;&#1087;&#1077;&#1082;&#1090;&#1080;&#1074;&#1072;%2002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83;&#1072;&#1090;&#1084;&#1072;&#1096;%2002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0;&#1049;&#1057;02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91;&#1088;&#1080;&#1083;&#1086;&#1074;&#1086;%2002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реактивная"/>
      <sheetName val="потери"/>
      <sheetName val="баланс"/>
      <sheetName val="Энергоинвест"/>
      <sheetName val="расчет"/>
      <sheetName val="АТС"/>
      <sheetName val="акт учета перетоков"/>
    </sheetNames>
    <sheetDataSet>
      <sheetData sheetId="0"/>
      <sheetData sheetId="1"/>
      <sheetData sheetId="2"/>
      <sheetData sheetId="3"/>
      <sheetData sheetId="4"/>
      <sheetData sheetId="5"/>
      <sheetData sheetId="6">
        <row r="762">
          <cell r="AJ762">
            <v>0.99519000000000002</v>
          </cell>
          <cell r="AK762">
            <v>1458744</v>
          </cell>
        </row>
        <row r="763">
          <cell r="AJ763">
            <v>856995.98</v>
          </cell>
          <cell r="AK763">
            <v>0.221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иль №0010050279 яч.409 ГПП "/>
      <sheetName val="Профиль №0807125089 ГПА-6 ЭЦ"/>
      <sheetName val="Профиль №0807125219 ГПА-5 ЭЦ "/>
      <sheetName val="Профиль №0809111244  яч.8 ЭЦ "/>
      <sheetName val="Профиль №0812100370 яч.10 ЭЦ"/>
      <sheetName val="Диаграмма1"/>
      <sheetName val="проверка"/>
      <sheetName val="расчет"/>
      <sheetName val="АТС"/>
      <sheetName val="Акт учета переток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61">
          <cell r="K761">
            <v>1.0520099999999999</v>
          </cell>
          <cell r="L761">
            <v>1633</v>
          </cell>
        </row>
        <row r="762">
          <cell r="K762">
            <v>848251.12</v>
          </cell>
          <cell r="L762">
            <v>0.01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АТС"/>
      <sheetName val="Приложение 11"/>
      <sheetName val="акт учета перетоков ГП"/>
      <sheetName val="почасовой акт ОПТЭС"/>
      <sheetName val="почасовй акт ЧРДУ"/>
    </sheetNames>
    <sheetDataSet>
      <sheetData sheetId="0"/>
      <sheetData sheetId="1">
        <row r="762">
          <cell r="BQ762">
            <v>1.0368299999999999</v>
          </cell>
          <cell r="BR762">
            <v>22772007</v>
          </cell>
        </row>
        <row r="763">
          <cell r="BQ763">
            <v>874485.69</v>
          </cell>
          <cell r="BR763">
            <v>34.72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расчет"/>
      <sheetName val="АТС"/>
      <sheetName val="акт учета перетоков"/>
    </sheetNames>
    <sheetDataSet>
      <sheetData sheetId="0"/>
      <sheetData sheetId="1">
        <row r="762">
          <cell r="K762">
            <v>1.00082</v>
          </cell>
          <cell r="L762">
            <v>1466278</v>
          </cell>
        </row>
        <row r="763">
          <cell r="K763">
            <v>856995.98</v>
          </cell>
          <cell r="L763">
            <v>0.63800000000000001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потери"/>
      <sheetName val="АТС"/>
      <sheetName val="акт учета перетоков"/>
      <sheetName val="свод по показаниям"/>
    </sheetNames>
    <sheetDataSet>
      <sheetData sheetId="0"/>
      <sheetData sheetId="1">
        <row r="762">
          <cell r="BH762">
            <v>0.91655999999999993</v>
          </cell>
          <cell r="BI762">
            <v>43151</v>
          </cell>
        </row>
        <row r="763">
          <cell r="BH763">
            <v>787037.12</v>
          </cell>
          <cell r="BI763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расчет"/>
      <sheetName val="АТС"/>
      <sheetName val="акт учета перетоков"/>
      <sheetName val="Профили для расчета"/>
    </sheetNames>
    <sheetDataSet>
      <sheetData sheetId="0"/>
      <sheetData sheetId="1">
        <row r="762">
          <cell r="AM762">
            <v>1.0894600000000001</v>
          </cell>
          <cell r="AN762">
            <v>459765</v>
          </cell>
        </row>
        <row r="763">
          <cell r="AM763">
            <v>848251.12</v>
          </cell>
          <cell r="AN763">
            <v>0.86699999999999999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tabSelected="1" zoomScale="115" zoomScaleNormal="115" zoomScaleSheetLayoutView="130" workbookViewId="0">
      <selection activeCell="B20" sqref="B20"/>
    </sheetView>
  </sheetViews>
  <sheetFormatPr defaultRowHeight="15" x14ac:dyDescent="0.25"/>
  <cols>
    <col min="1" max="1" width="5.28515625" customWidth="1"/>
    <col min="2" max="2" width="33.140625" customWidth="1"/>
    <col min="3" max="3" width="17.28515625" style="5" customWidth="1"/>
    <col min="4" max="4" width="8.85546875" style="5" customWidth="1"/>
    <col min="5" max="5" width="16.5703125" style="5" customWidth="1"/>
    <col min="6" max="6" width="13.140625" customWidth="1"/>
    <col min="7" max="7" width="11.140625" customWidth="1"/>
  </cols>
  <sheetData>
    <row r="2" spans="1:12" ht="15" customHeight="1" thickBot="1" x14ac:dyDescent="0.3">
      <c r="A2" s="3"/>
      <c r="B2" s="37" t="s">
        <v>15</v>
      </c>
      <c r="C2" s="6"/>
      <c r="D2" s="4"/>
      <c r="E2" s="4"/>
      <c r="F2" s="4"/>
      <c r="G2" s="3"/>
      <c r="H2" s="3"/>
      <c r="I2" s="3"/>
      <c r="J2" s="2"/>
      <c r="K2" s="2"/>
      <c r="L2" s="2"/>
    </row>
    <row r="3" spans="1:12" ht="16.5" thickBot="1" x14ac:dyDescent="0.3">
      <c r="A3" s="1"/>
      <c r="B3" s="7" t="s">
        <v>0</v>
      </c>
      <c r="C3" s="43" t="s">
        <v>1</v>
      </c>
      <c r="D3" s="45"/>
      <c r="E3" s="43" t="s">
        <v>2</v>
      </c>
      <c r="F3" s="44"/>
    </row>
    <row r="4" spans="1:12" ht="15" customHeight="1" x14ac:dyDescent="0.25">
      <c r="B4" s="42" t="s">
        <v>3</v>
      </c>
      <c r="C4" s="8">
        <f>[1]расчет!$AK$762/1000</f>
        <v>1458.7439999999999</v>
      </c>
      <c r="D4" s="9" t="s">
        <v>5</v>
      </c>
      <c r="E4" s="10">
        <f>[1]расчет!$AJ$762*1000</f>
        <v>995.19</v>
      </c>
      <c r="F4" s="11" t="s">
        <v>7</v>
      </c>
    </row>
    <row r="5" spans="1:12" ht="15.75" thickBot="1" x14ac:dyDescent="0.3">
      <c r="B5" s="39"/>
      <c r="C5" s="12">
        <f>[1]расчет!$AK$763</f>
        <v>0.221</v>
      </c>
      <c r="D5" s="13" t="s">
        <v>6</v>
      </c>
      <c r="E5" s="14">
        <f>[1]расчет!$AJ$763</f>
        <v>856995.98</v>
      </c>
      <c r="F5" s="15" t="s">
        <v>8</v>
      </c>
    </row>
    <row r="6" spans="1:12" ht="15" customHeight="1" x14ac:dyDescent="0.25">
      <c r="B6" s="42" t="s">
        <v>9</v>
      </c>
      <c r="C6" s="16">
        <f>[2]расчет!$L$761/1000</f>
        <v>1.633</v>
      </c>
      <c r="D6" s="9" t="s">
        <v>5</v>
      </c>
      <c r="E6" s="10">
        <f>[2]расчет!$K$761*1000</f>
        <v>1052.01</v>
      </c>
      <c r="F6" s="11" t="s">
        <v>7</v>
      </c>
    </row>
    <row r="7" spans="1:12" ht="15.75" thickBot="1" x14ac:dyDescent="0.3">
      <c r="B7" s="39"/>
      <c r="C7" s="13">
        <f>[2]расчет!$L$762</f>
        <v>0.01</v>
      </c>
      <c r="D7" s="13" t="s">
        <v>6</v>
      </c>
      <c r="E7" s="14">
        <f>[2]расчет!$K$762</f>
        <v>848251.12</v>
      </c>
      <c r="F7" s="15" t="s">
        <v>8</v>
      </c>
    </row>
    <row r="8" spans="1:12" x14ac:dyDescent="0.25">
      <c r="B8" s="46" t="s">
        <v>13</v>
      </c>
      <c r="C8" s="17">
        <f>[3]активная!$BR$762/1000</f>
        <v>22772.007000000001</v>
      </c>
      <c r="D8" s="18" t="s">
        <v>5</v>
      </c>
      <c r="E8" s="19">
        <f>[3]активная!$BQ$762*1000</f>
        <v>1036.83</v>
      </c>
      <c r="F8" s="20" t="s">
        <v>7</v>
      </c>
    </row>
    <row r="9" spans="1:12" ht="15.75" thickBot="1" x14ac:dyDescent="0.3">
      <c r="B9" s="47"/>
      <c r="C9" s="21">
        <f>[3]активная!$BR$763</f>
        <v>34.72</v>
      </c>
      <c r="D9" s="22" t="s">
        <v>6</v>
      </c>
      <c r="E9" s="14">
        <f>[3]активная!$BQ$763</f>
        <v>874485.69</v>
      </c>
      <c r="F9" s="23" t="s">
        <v>8</v>
      </c>
    </row>
    <row r="10" spans="1:12" x14ac:dyDescent="0.25">
      <c r="B10" s="42" t="s">
        <v>4</v>
      </c>
      <c r="C10" s="8">
        <f>[4]расчет!$L$762/1000</f>
        <v>1466.278</v>
      </c>
      <c r="D10" s="9" t="s">
        <v>5</v>
      </c>
      <c r="E10" s="10">
        <f>[4]расчет!$K$762*1000</f>
        <v>1000.82</v>
      </c>
      <c r="F10" s="11" t="s">
        <v>7</v>
      </c>
    </row>
    <row r="11" spans="1:12" ht="15.75" thickBot="1" x14ac:dyDescent="0.3">
      <c r="B11" s="39"/>
      <c r="C11" s="13">
        <f>[4]расчет!$L$763</f>
        <v>0.63800000000000001</v>
      </c>
      <c r="D11" s="13" t="s">
        <v>6</v>
      </c>
      <c r="E11" s="24">
        <f>[4]расчет!$K$763</f>
        <v>856995.98</v>
      </c>
      <c r="F11" s="15" t="s">
        <v>8</v>
      </c>
    </row>
    <row r="12" spans="1:12" x14ac:dyDescent="0.25">
      <c r="B12" s="42" t="s">
        <v>14</v>
      </c>
      <c r="C12" s="8"/>
      <c r="D12" s="9" t="s">
        <v>5</v>
      </c>
      <c r="E12" s="25"/>
      <c r="F12" s="11" t="s">
        <v>7</v>
      </c>
    </row>
    <row r="13" spans="1:12" ht="15.75" thickBot="1" x14ac:dyDescent="0.3">
      <c r="B13" s="39"/>
      <c r="C13" s="26"/>
      <c r="D13" s="13" t="s">
        <v>6</v>
      </c>
      <c r="E13" s="24"/>
      <c r="F13" s="15" t="s">
        <v>8</v>
      </c>
    </row>
    <row r="14" spans="1:12" x14ac:dyDescent="0.25">
      <c r="B14" s="38" t="s">
        <v>11</v>
      </c>
      <c r="C14" s="27">
        <f>[5]активная!$BI$762/1000</f>
        <v>43.151000000000003</v>
      </c>
      <c r="D14" s="28" t="s">
        <v>5</v>
      </c>
      <c r="E14" s="29">
        <f>[5]активная!$BH$762*1000</f>
        <v>916.56</v>
      </c>
      <c r="F14" s="30" t="s">
        <v>7</v>
      </c>
    </row>
    <row r="15" spans="1:12" ht="15.75" thickBot="1" x14ac:dyDescent="0.3">
      <c r="B15" s="39"/>
      <c r="C15" s="26">
        <f>[5]активная!$BI$763</f>
        <v>0</v>
      </c>
      <c r="D15" s="13" t="s">
        <v>6</v>
      </c>
      <c r="E15" s="24">
        <f>[5]активная!$BH$763</f>
        <v>787037.12</v>
      </c>
      <c r="F15" s="15" t="s">
        <v>8</v>
      </c>
    </row>
    <row r="16" spans="1:12" x14ac:dyDescent="0.25">
      <c r="B16" s="38" t="s">
        <v>12</v>
      </c>
      <c r="C16" s="27">
        <f>[6]расчет!$AN$762/1000</f>
        <v>459.76499999999999</v>
      </c>
      <c r="D16" s="28" t="s">
        <v>5</v>
      </c>
      <c r="E16" s="31">
        <f>[6]расчет!$AM$762*1000</f>
        <v>1089.46</v>
      </c>
      <c r="F16" s="30" t="s">
        <v>7</v>
      </c>
    </row>
    <row r="17" spans="2:6" ht="15.75" thickBot="1" x14ac:dyDescent="0.3">
      <c r="B17" s="39"/>
      <c r="C17" s="26">
        <f>[6]расчет!$AN$763</f>
        <v>0.86699999999999999</v>
      </c>
      <c r="D17" s="13" t="s">
        <v>6</v>
      </c>
      <c r="E17" s="24">
        <f>[6]расчет!$AM$763</f>
        <v>848251.12</v>
      </c>
      <c r="F17" s="15" t="s">
        <v>8</v>
      </c>
    </row>
    <row r="18" spans="2:6" x14ac:dyDescent="0.25">
      <c r="B18" s="40" t="s">
        <v>10</v>
      </c>
      <c r="C18" s="32">
        <f>C4+C6+C8+C10+C12+C14+C16</f>
        <v>26201.578000000001</v>
      </c>
      <c r="D18" s="33" t="s">
        <v>5</v>
      </c>
      <c r="E18" s="34"/>
      <c r="F18" s="34"/>
    </row>
    <row r="19" spans="2:6" ht="15.75" thickBot="1" x14ac:dyDescent="0.3">
      <c r="B19" s="41"/>
      <c r="C19" s="35">
        <f>C5+C7+C9+C11+C13+C15+C17</f>
        <v>36.455999999999996</v>
      </c>
      <c r="D19" s="36" t="s">
        <v>6</v>
      </c>
      <c r="E19" s="34"/>
      <c r="F19" s="34"/>
    </row>
  </sheetData>
  <mergeCells count="10">
    <mergeCell ref="B14:B15"/>
    <mergeCell ref="B16:B17"/>
    <mergeCell ref="B18:B19"/>
    <mergeCell ref="B10:B11"/>
    <mergeCell ref="B12:B13"/>
    <mergeCell ref="E3:F3"/>
    <mergeCell ref="C3:D3"/>
    <mergeCell ref="B8:B9"/>
    <mergeCell ref="B4:B5"/>
    <mergeCell ref="B6:B7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Светлана Борисовна</dc:creator>
  <cp:lastModifiedBy>Борисова Юлия Владимировна</cp:lastModifiedBy>
  <cp:lastPrinted>2019-02-15T07:31:46Z</cp:lastPrinted>
  <dcterms:created xsi:type="dcterms:W3CDTF">2017-01-11T10:07:03Z</dcterms:created>
  <dcterms:modified xsi:type="dcterms:W3CDTF">2020-03-11T06:31:47Z</dcterms:modified>
</cp:coreProperties>
</file>